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195" windowWidth="19320" windowHeight="12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<sst xmlns="http://schemas.openxmlformats.org/spreadsheetml/2006/main" count="56" uniqueCount="51">
  <si>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rectangular counter area (m2)</t>
  </si>
  <si>
    <t>radius of circular counter with same area</t>
  </si>
  <si>
    <t>Zenith Angle of acceptance window</t>
  </si>
  <si>
    <t>Scintillator Length</t>
  </si>
  <si>
    <t>Scintillator Width</t>
  </si>
  <si>
    <t>Vertical separation</t>
  </si>
  <si>
    <t>cm</t>
  </si>
  <si>
    <t>cm2</t>
  </si>
  <si>
    <t>Estimated count rate</t>
  </si>
  <si>
    <t>Hz (per second)</t>
  </si>
  <si>
    <t>per minute</t>
  </si>
  <si>
    <t>sr</t>
  </si>
  <si>
    <t>radians</t>
  </si>
  <si>
    <t>deg</t>
  </si>
  <si>
    <t>solid angle of muon flux</t>
  </si>
  <si>
    <t>per minute in Hex</t>
  </si>
  <si>
    <t>Input Detector configuration:</t>
  </si>
  <si>
    <t>Acceptance Ratio</t>
  </si>
  <si>
    <t>Absorber overburden:</t>
  </si>
  <si>
    <t>Density of material</t>
  </si>
  <si>
    <t>g/cm^2</t>
  </si>
  <si>
    <t>Thickness of material</t>
  </si>
  <si>
    <t>g/cm^3</t>
  </si>
  <si>
    <t>(includes area, spacing, and absorber)</t>
  </si>
  <si>
    <t>(includes area, spacing, no absorber)</t>
  </si>
  <si>
    <t>g/cm^3  (see below for examples)</t>
  </si>
  <si>
    <t>Material:</t>
  </si>
  <si>
    <t>Density</t>
  </si>
  <si>
    <t>Loss of Energy</t>
  </si>
  <si>
    <t>MeV</t>
  </si>
  <si>
    <t>Reduction in Count Rate</t>
  </si>
  <si>
    <t xml:space="preserve">Expected Count Rate Ratio </t>
  </si>
  <si>
    <t>Red Brick</t>
  </si>
  <si>
    <t>Concrete</t>
  </si>
  <si>
    <t>Glass</t>
  </si>
  <si>
    <t>Lead</t>
  </si>
  <si>
    <t>Steel</t>
  </si>
  <si>
    <t>Tungsten</t>
  </si>
  <si>
    <t>Pine wood</t>
  </si>
  <si>
    <t>Water</t>
  </si>
  <si>
    <t>Iron</t>
  </si>
  <si>
    <t>(absorber to no absorber)</t>
  </si>
  <si>
    <t>Expected count rate</t>
  </si>
  <si>
    <t>Hz</t>
  </si>
  <si>
    <t>Purpose:  To estimate muon count rates after passing through various thicknesses of materials.  Assumes detectors are oriented horizontally, positioned directly above one another, and are at sea level.</t>
  </si>
  <si>
    <t>Absorption Method: Muons are minimally ionizing radiation with an approximate energy loss rate of about 2 MeV*cm^2/g.  The energy spectrum of the incoming muons is assumed to be a flat 0.004 muons/GeV/(cm^2*s*sr).  The solid angle of accepted muon flux is calculated as explained in the Muon Vertical Count Rate Estimator.</t>
  </si>
  <si>
    <t>Radiation Length (water equivalent)</t>
  </si>
  <si>
    <t>Muon Count Rate Estimator</t>
  </si>
  <si>
    <t xml:space="preserve">Solid Angle Method: The Intensity of vertical muons at sea level is ~70 / (m^2 s sr).   When counters are separated vertically, only muons with a limited solid angle can possibly cause a coincidence.  The maximum angle from vertical for accepted muons (zenith angle) is estimated and a corresponding solid angle is calculated.  </t>
  </si>
  <si>
    <t>Based on the Particle Data Handbook: http://pdg.lbl.gov, cosmicrayrpp.pdf and passagerpp.pdf</t>
  </si>
  <si>
    <t>By: Steve Kliewer, 7/25/07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</si>
</sst>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0000000000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Verdana"/>
      <family val="0"/>
    </font>
    <font>
      <sz val="22"/>
      <name val="Verdana"/>
      <family val="0"/>
    </font>
    <font>
      <sz val="8"/>
      <name val="Verdana"/>
      <family val="0"/>
    </font>
    <font>
      <b/>
      <u val="single"/>
      <sz val="12"/>
      <name val="Verdana"/>
      <family val="2"/>
    </font>
    <font>
      <b/>
      <i/>
      <u val="single"/>
      <sz val="12"/>
      <name val="Verdana"/>
      <family val="2"/>
    </font>
    <font>
      <b/>
      <sz val="2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2" borderId="0" xfId="0" applyFont="1" applyFill="1" applyAlignment="1">
      <alignment/>
    </xf>
    <xf numFmtId="165" fontId="0" fillId="3" borderId="0" xfId="0" applyNumberForma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3" borderId="0" xfId="0" applyNumberFormat="1" applyFill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33.00390625" style="0" customWidth="1"/>
    <col min="2" max="2" width="11.00390625" style="0" customWidth="1"/>
    <col min="3" max="3" width="23.875" style="0" customWidth="1"/>
    <col min="4" max="4" width="6.125" style="0" customWidth="1"/>
    <col min="5" max="5" width="17.875" style="0" customWidth="1"/>
    <col min="6" max="6" width="4.125" style="0" customWidth="1"/>
    <col min="7" max="7" width="43.75390625" style="0" customWidth="1"/>
    <col min="8" max="16384" width="11.00390625" style="0" customWidth="1"/>
  </cols>
  <sheetData>
    <row r="1" spans="1:5" ht="27">
      <c r="A1" s="18" t="s">
        <v>47</v>
      </c>
      <c r="B1" s="18"/>
      <c r="C1" s="18"/>
      <c r="D1" s="18"/>
      <c r="E1" s="12"/>
    </row>
    <row r="2" spans="1:5" ht="48.75" customHeight="1">
      <c r="A2" s="20" t="s">
        <v>44</v>
      </c>
      <c r="B2" s="20"/>
      <c r="C2" s="20"/>
      <c r="D2" s="20"/>
      <c r="E2" s="13"/>
    </row>
    <row r="3" ht="23.25" customHeight="1">
      <c r="A3" t="s">
        <v>50</v>
      </c>
    </row>
    <row r="4" spans="1:4" s="15" customFormat="1" ht="62.25" customHeight="1">
      <c r="A4" s="19" t="s">
        <v>48</v>
      </c>
      <c r="B4" s="17"/>
      <c r="C4" s="17"/>
      <c r="D4" s="17"/>
    </row>
    <row r="5" spans="1:5" ht="60.75" customHeight="1">
      <c r="A5" s="19" t="s">
        <v>45</v>
      </c>
      <c r="B5" s="19"/>
      <c r="C5" s="19"/>
      <c r="D5" s="19"/>
      <c r="E5" s="14"/>
    </row>
    <row r="6" spans="1:4" ht="12.75">
      <c r="A6" s="16" t="s">
        <v>49</v>
      </c>
      <c r="B6" s="17"/>
      <c r="C6" s="17"/>
      <c r="D6" s="17"/>
    </row>
    <row r="8" ht="15">
      <c r="A8" s="7" t="s">
        <v>16</v>
      </c>
    </row>
    <row r="9" spans="1:3" s="1" customFormat="1" ht="12.75">
      <c r="A9" s="1" t="s">
        <v>4</v>
      </c>
      <c r="B9" s="4">
        <v>25</v>
      </c>
      <c r="C9" s="1" t="s">
        <v>6</v>
      </c>
    </row>
    <row r="10" spans="1:3" s="1" customFormat="1" ht="12.75">
      <c r="A10" s="1" t="s">
        <v>3</v>
      </c>
      <c r="B10" s="4">
        <v>30</v>
      </c>
      <c r="C10" s="1" t="s">
        <v>6</v>
      </c>
    </row>
    <row r="11" spans="1:3" s="1" customFormat="1" ht="12.75">
      <c r="A11" s="1" t="s">
        <v>5</v>
      </c>
      <c r="B11" s="4">
        <v>2</v>
      </c>
      <c r="C11" s="1" t="s">
        <v>6</v>
      </c>
    </row>
    <row r="12" s="1" customFormat="1" ht="12.75"/>
    <row r="14" spans="1:3" ht="12.75">
      <c r="A14" t="s">
        <v>0</v>
      </c>
      <c r="B14" s="2">
        <f>B9*B10</f>
        <v>750</v>
      </c>
      <c r="C14" s="1" t="s">
        <v>7</v>
      </c>
    </row>
    <row r="15" spans="1:3" ht="12.75">
      <c r="A15" t="s">
        <v>1</v>
      </c>
      <c r="B15" s="2">
        <f>SQRT(B14/PI())</f>
        <v>15.450968080927584</v>
      </c>
      <c r="C15" s="1" t="s">
        <v>6</v>
      </c>
    </row>
    <row r="16" spans="1:3" ht="12.75">
      <c r="A16" t="s">
        <v>2</v>
      </c>
      <c r="B16" s="2">
        <f>IF(B11&gt;0,ATAN(2*B15/B11),PI()/2)</f>
        <v>1.5061656039757643</v>
      </c>
      <c r="C16" t="s">
        <v>12</v>
      </c>
    </row>
    <row r="17" spans="2:3" ht="12.75">
      <c r="B17" s="2">
        <f>B16*180/PI()</f>
        <v>86.29693235558385</v>
      </c>
      <c r="C17" t="s">
        <v>13</v>
      </c>
    </row>
    <row r="18" spans="1:3" ht="12.75">
      <c r="A18" t="s">
        <v>14</v>
      </c>
      <c r="B18" s="2">
        <f>(2/3)*PI()*(1-(COS(B16))^3)</f>
        <v>2.0938308564126054</v>
      </c>
      <c r="C18" t="s">
        <v>11</v>
      </c>
    </row>
    <row r="19" ht="12.75">
      <c r="B19" s="2"/>
    </row>
    <row r="20" spans="1:3" ht="12.75">
      <c r="A20" t="s">
        <v>8</v>
      </c>
      <c r="B20" s="5">
        <f>B18*70*B14/10000</f>
        <v>10.992611996166179</v>
      </c>
      <c r="C20" t="s">
        <v>43</v>
      </c>
    </row>
    <row r="21" spans="1:3" ht="12.75">
      <c r="A21" t="s">
        <v>24</v>
      </c>
      <c r="B21" s="3">
        <f>B20*60</f>
        <v>659.5567197699708</v>
      </c>
      <c r="C21" t="s">
        <v>10</v>
      </c>
    </row>
    <row r="22" spans="2:3" ht="12.75">
      <c r="B22" t="str">
        <f>DEC2HEX(B21)</f>
        <v>293</v>
      </c>
      <c r="C22" t="s">
        <v>15</v>
      </c>
    </row>
    <row r="24" spans="1:2" ht="12.75">
      <c r="A24" t="s">
        <v>17</v>
      </c>
      <c r="B24" s="11">
        <f>B20/(2.09*70*B14/10000)</f>
        <v>1.0018329456519646</v>
      </c>
    </row>
    <row r="27" ht="15">
      <c r="A27" s="6" t="s">
        <v>18</v>
      </c>
    </row>
    <row r="28" spans="1:3" ht="12.75">
      <c r="A28" t="s">
        <v>19</v>
      </c>
      <c r="B28" s="10">
        <v>2.4</v>
      </c>
      <c r="C28" t="s">
        <v>25</v>
      </c>
    </row>
    <row r="29" spans="1:3" ht="12.75">
      <c r="A29" t="s">
        <v>21</v>
      </c>
      <c r="B29" s="10">
        <v>190</v>
      </c>
      <c r="C29" t="s">
        <v>6</v>
      </c>
    </row>
    <row r="31" spans="1:3" ht="12.75">
      <c r="A31" t="s">
        <v>46</v>
      </c>
      <c r="B31">
        <f>B28*B29</f>
        <v>456</v>
      </c>
      <c r="C31" t="s">
        <v>20</v>
      </c>
    </row>
    <row r="33" spans="1:3" ht="12.75">
      <c r="A33" t="s">
        <v>28</v>
      </c>
      <c r="B33">
        <f>2*B31</f>
        <v>912</v>
      </c>
      <c r="C33" t="s">
        <v>29</v>
      </c>
    </row>
    <row r="35" spans="1:3" ht="12.75">
      <c r="A35" t="s">
        <v>30</v>
      </c>
      <c r="B35" s="9">
        <f>0.004*(B33/1000)*B14*B18</f>
        <v>5.7287212231448885</v>
      </c>
      <c r="C35" t="s">
        <v>9</v>
      </c>
    </row>
    <row r="36" ht="12.75">
      <c r="A36" t="s">
        <v>23</v>
      </c>
    </row>
    <row r="38" spans="1:3" ht="12.75">
      <c r="A38" t="s">
        <v>42</v>
      </c>
      <c r="B38" s="5">
        <f>B20-B35</f>
        <v>5.2638907730212905</v>
      </c>
      <c r="C38" t="s">
        <v>43</v>
      </c>
    </row>
    <row r="40" spans="1:2" ht="12.75">
      <c r="A40" t="s">
        <v>31</v>
      </c>
      <c r="B40" s="11">
        <f>1-B35/B20</f>
        <v>0.47885714285714287</v>
      </c>
    </row>
    <row r="41" ht="12.75">
      <c r="A41" t="s">
        <v>41</v>
      </c>
    </row>
    <row r="43" spans="1:3" ht="12.75">
      <c r="A43" s="8" t="s">
        <v>26</v>
      </c>
      <c r="B43" s="8" t="s">
        <v>27</v>
      </c>
      <c r="C43" s="8"/>
    </row>
    <row r="44" spans="1:3" ht="12.75">
      <c r="A44" t="s">
        <v>32</v>
      </c>
      <c r="B44">
        <v>1.92</v>
      </c>
      <c r="C44" t="s">
        <v>22</v>
      </c>
    </row>
    <row r="45" spans="1:2" ht="12.75">
      <c r="A45" t="s">
        <v>33</v>
      </c>
      <c r="B45">
        <v>2.37</v>
      </c>
    </row>
    <row r="46" spans="1:2" ht="12.75">
      <c r="A46" t="s">
        <v>34</v>
      </c>
      <c r="B46">
        <v>2.58</v>
      </c>
    </row>
    <row r="47" spans="1:2" ht="12.75">
      <c r="A47" t="s">
        <v>35</v>
      </c>
      <c r="B47">
        <v>11.4</v>
      </c>
    </row>
    <row r="48" spans="1:2" ht="12.75">
      <c r="A48" t="s">
        <v>40</v>
      </c>
      <c r="B48">
        <v>7.85</v>
      </c>
    </row>
    <row r="49" spans="1:2" ht="12.75">
      <c r="A49" t="s">
        <v>36</v>
      </c>
      <c r="B49">
        <v>7.8</v>
      </c>
    </row>
    <row r="50" spans="1:2" ht="12.75">
      <c r="A50" t="s">
        <v>37</v>
      </c>
      <c r="B50">
        <v>19.6</v>
      </c>
    </row>
    <row r="51" spans="1:2" ht="12.75">
      <c r="A51" t="s">
        <v>38</v>
      </c>
      <c r="B51">
        <v>0.56</v>
      </c>
    </row>
    <row r="52" spans="1:2" ht="12.75">
      <c r="A52" t="s">
        <v>39</v>
      </c>
      <c r="B52">
        <v>1</v>
      </c>
    </row>
  </sheetData>
  <mergeCells count="5">
    <mergeCell ref="A6:D6"/>
    <mergeCell ref="A1:D1"/>
    <mergeCell ref="A5:D5"/>
    <mergeCell ref="A2:D2"/>
    <mergeCell ref="A4:D4"/>
  </mergeCells>
  <printOptions/>
  <pageMargins left="0.5" right="0.5" top="0.75" bottom="0.75" header="0.5" footer="0.5"/>
  <pageSetup orientation="portrait" scale="91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獫票楧栮捯洀鉭曮㞱Û뜰⠲쎔딁烊皭〼፥ᙼ䕸忤઱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Steve kliewer</cp:lastModifiedBy>
  <cp:lastPrinted>2007-07-26T00:20:25Z</cp:lastPrinted>
  <dcterms:created xsi:type="dcterms:W3CDTF">2007-07-12T14:56:54Z</dcterms:created>
  <dcterms:modified xsi:type="dcterms:W3CDTF">2007-07-26T00:20:34Z</dcterms:modified>
  <cp:category/>
  <cp:version/>
  <cp:contentType/>
  <cp:contentStatus/>
</cp:coreProperties>
</file>